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0" i="1"/>
  <c r="E80"/>
  <c r="F80"/>
  <c r="G80"/>
  <c r="H80"/>
  <c r="O80"/>
  <c r="C80"/>
  <c r="G7"/>
  <c r="F37"/>
  <c r="E8"/>
  <c r="D36"/>
  <c r="D6"/>
  <c r="C8"/>
  <c r="N78"/>
  <c r="M78"/>
  <c r="L78"/>
  <c r="K78"/>
  <c r="J78"/>
  <c r="I78"/>
  <c r="H78"/>
  <c r="G78"/>
  <c r="F78"/>
  <c r="E78"/>
  <c r="D78"/>
  <c r="C78"/>
  <c r="N77"/>
  <c r="M77"/>
  <c r="L77"/>
  <c r="K77"/>
  <c r="J77"/>
  <c r="I77"/>
  <c r="H77"/>
  <c r="G77"/>
  <c r="F77"/>
  <c r="E77"/>
  <c r="D77"/>
  <c r="C77"/>
  <c r="C79" s="1"/>
  <c r="D76" s="1"/>
  <c r="N73"/>
  <c r="M73"/>
  <c r="L73"/>
  <c r="K73"/>
  <c r="J73"/>
  <c r="I73"/>
  <c r="H73"/>
  <c r="G73"/>
  <c r="F73"/>
  <c r="E73"/>
  <c r="D73"/>
  <c r="C73"/>
  <c r="O73" s="1"/>
  <c r="N72"/>
  <c r="M72"/>
  <c r="L72"/>
  <c r="K72"/>
  <c r="J72"/>
  <c r="I72"/>
  <c r="H72"/>
  <c r="G72"/>
  <c r="F72"/>
  <c r="E72"/>
  <c r="D72"/>
  <c r="C72"/>
  <c r="C74" s="1"/>
  <c r="D71" s="1"/>
  <c r="N68"/>
  <c r="M68"/>
  <c r="L68"/>
  <c r="K68"/>
  <c r="J68"/>
  <c r="I68"/>
  <c r="H68"/>
  <c r="G68"/>
  <c r="F68"/>
  <c r="E68"/>
  <c r="D68"/>
  <c r="C68"/>
  <c r="N67"/>
  <c r="M67"/>
  <c r="L67"/>
  <c r="K67"/>
  <c r="J67"/>
  <c r="I67"/>
  <c r="H67"/>
  <c r="G67"/>
  <c r="F67"/>
  <c r="E67"/>
  <c r="D67"/>
  <c r="C67"/>
  <c r="C69" s="1"/>
  <c r="D66" s="1"/>
  <c r="O40"/>
  <c r="O8"/>
  <c r="D63"/>
  <c r="E63"/>
  <c r="F63"/>
  <c r="G63"/>
  <c r="H63"/>
  <c r="I63"/>
  <c r="J63"/>
  <c r="K63"/>
  <c r="L63"/>
  <c r="M63"/>
  <c r="N63"/>
  <c r="O37"/>
  <c r="C63"/>
  <c r="C64" s="1"/>
  <c r="D64" s="1"/>
  <c r="E36" s="1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1"/>
  <c r="O62"/>
  <c r="O39"/>
  <c r="O12"/>
  <c r="O13"/>
  <c r="O14"/>
  <c r="O15"/>
  <c r="O16"/>
  <c r="O17"/>
  <c r="O18"/>
  <c r="O19"/>
  <c r="O20"/>
  <c r="O21"/>
  <c r="O22"/>
  <c r="O23"/>
  <c r="O24"/>
  <c r="O25"/>
  <c r="O26"/>
  <c r="O27"/>
  <c r="O28"/>
  <c r="O11"/>
  <c r="O7"/>
  <c r="D9"/>
  <c r="E9"/>
  <c r="F9"/>
  <c r="G9"/>
  <c r="H9"/>
  <c r="I9"/>
  <c r="J9"/>
  <c r="K9"/>
  <c r="M9"/>
  <c r="N9"/>
  <c r="D29"/>
  <c r="E29"/>
  <c r="F29"/>
  <c r="G29"/>
  <c r="H29"/>
  <c r="I29"/>
  <c r="J29"/>
  <c r="K29"/>
  <c r="L29"/>
  <c r="M29"/>
  <c r="N29"/>
  <c r="C29"/>
  <c r="C9"/>
  <c r="O78" l="1"/>
  <c r="O68"/>
  <c r="D69"/>
  <c r="E66" s="1"/>
  <c r="E69" s="1"/>
  <c r="F66" s="1"/>
  <c r="F69" s="1"/>
  <c r="G66" s="1"/>
  <c r="G69" s="1"/>
  <c r="H66" s="1"/>
  <c r="H69" s="1"/>
  <c r="I66" s="1"/>
  <c r="I69" s="1"/>
  <c r="J66" s="1"/>
  <c r="J69" s="1"/>
  <c r="K66" s="1"/>
  <c r="K69" s="1"/>
  <c r="L66" s="1"/>
  <c r="L69" s="1"/>
  <c r="M66" s="1"/>
  <c r="M69" s="1"/>
  <c r="N66" s="1"/>
  <c r="N69" s="1"/>
  <c r="D74"/>
  <c r="E71" s="1"/>
  <c r="D79"/>
  <c r="E76" s="1"/>
  <c r="E79" s="1"/>
  <c r="F76" s="1"/>
  <c r="F79" s="1"/>
  <c r="G76" s="1"/>
  <c r="G79" s="1"/>
  <c r="H76" s="1"/>
  <c r="H79" s="1"/>
  <c r="I76" s="1"/>
  <c r="I79" s="1"/>
  <c r="E74"/>
  <c r="F71" s="1"/>
  <c r="F74" s="1"/>
  <c r="G71" s="1"/>
  <c r="G74" s="1"/>
  <c r="H71" s="1"/>
  <c r="H74" s="1"/>
  <c r="I71" s="1"/>
  <c r="I74" s="1"/>
  <c r="J71" s="1"/>
  <c r="J74" s="1"/>
  <c r="K71" s="1"/>
  <c r="K74" s="1"/>
  <c r="L71" s="1"/>
  <c r="L74" s="1"/>
  <c r="M71" s="1"/>
  <c r="M74" s="1"/>
  <c r="N71" s="1"/>
  <c r="N74" s="1"/>
  <c r="O72"/>
  <c r="O67"/>
  <c r="O77"/>
  <c r="L9"/>
  <c r="O29"/>
  <c r="E64"/>
  <c r="F36" s="1"/>
  <c r="F64" s="1"/>
  <c r="O63"/>
  <c r="C30"/>
  <c r="D30" s="1"/>
  <c r="J76" l="1"/>
  <c r="J79" s="1"/>
  <c r="I80"/>
  <c r="E6"/>
  <c r="E30" s="1"/>
  <c r="F6" s="1"/>
  <c r="F30" s="1"/>
  <c r="G36"/>
  <c r="G64" s="1"/>
  <c r="K76" l="1"/>
  <c r="K79" s="1"/>
  <c r="J80"/>
  <c r="H36"/>
  <c r="H64" s="1"/>
  <c r="G6"/>
  <c r="G30" s="1"/>
  <c r="L76" l="1"/>
  <c r="L79" s="1"/>
  <c r="K80"/>
  <c r="I36"/>
  <c r="I64" s="1"/>
  <c r="H6"/>
  <c r="H30" s="1"/>
  <c r="M76" l="1"/>
  <c r="M79" s="1"/>
  <c r="L80"/>
  <c r="J36"/>
  <c r="J64" s="1"/>
  <c r="I6"/>
  <c r="I30" s="1"/>
  <c r="N76" l="1"/>
  <c r="N79" s="1"/>
  <c r="N80" s="1"/>
  <c r="M80"/>
  <c r="K36"/>
  <c r="K64" s="1"/>
  <c r="J6"/>
  <c r="J30" s="1"/>
  <c r="L36" l="1"/>
  <c r="L64" s="1"/>
  <c r="K6"/>
  <c r="K30" s="1"/>
  <c r="M36" l="1"/>
  <c r="M64" s="1"/>
  <c r="L6"/>
  <c r="L30" s="1"/>
  <c r="N36" l="1"/>
  <c r="N64" s="1"/>
  <c r="M6"/>
  <c r="M30" s="1"/>
  <c r="N6" l="1"/>
  <c r="N30" s="1"/>
</calcChain>
</file>

<file path=xl/sharedStrings.xml><?xml version="1.0" encoding="utf-8"?>
<sst xmlns="http://schemas.openxmlformats.org/spreadsheetml/2006/main" count="91" uniqueCount="50">
  <si>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</si>
  <si>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</si>
  <si>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</si>
  <si>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</si>
  <si>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</si>
  <si>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</si>
  <si>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</si>
  <si>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</si>
  <si>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</si>
  <si>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</si>
  <si>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</si>
  <si>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</si>
  <si>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начало месяца</t>
  </si>
  <si>
    <t>% от родительской оплаты</t>
  </si>
  <si>
    <t>Добровольные пожертвования</t>
  </si>
  <si>
    <t xml:space="preserve">Итого доходы </t>
  </si>
  <si>
    <t>Компенсация за мед.осмотр</t>
  </si>
  <si>
    <t>Услуги связи</t>
  </si>
  <si>
    <t>Транспортные услуги</t>
  </si>
  <si>
    <t>Содержание имущества в чистоте</t>
  </si>
  <si>
    <t>Текущий ремон имущества</t>
  </si>
  <si>
    <t>Прочие услуги на содержание имущества</t>
  </si>
  <si>
    <t>КОСГУ</t>
  </si>
  <si>
    <t>Расходы на вневед охрану</t>
  </si>
  <si>
    <t>Страхование имущества</t>
  </si>
  <si>
    <t>Прочие расходы</t>
  </si>
  <si>
    <t>Гос.пошлины,лицензии,штрафы,пени</t>
  </si>
  <si>
    <t>Приобретение основных средств</t>
  </si>
  <si>
    <t>Приобретение мягкого инвентаря</t>
  </si>
  <si>
    <t>Приобретение ГСМ</t>
  </si>
  <si>
    <t>Приобретение хоз.товаров</t>
  </si>
  <si>
    <t>Итого расходов</t>
  </si>
  <si>
    <t>Расходы в т.ч :</t>
  </si>
  <si>
    <t>Справка</t>
  </si>
  <si>
    <t>Заработная плата</t>
  </si>
  <si>
    <t>Начисления на зар.плату</t>
  </si>
  <si>
    <t>Оплата отопления и г/водоснабжения</t>
  </si>
  <si>
    <t>Оплата эл.энергии</t>
  </si>
  <si>
    <t>Оплата хол.водоснабжения</t>
  </si>
  <si>
    <t>ИТОГО с начала года</t>
  </si>
  <si>
    <t>по МБ ДОУ Детский сад № 153</t>
  </si>
  <si>
    <t>Доходы з/плата</t>
  </si>
  <si>
    <t>Расходы з/плата</t>
  </si>
  <si>
    <t>Остаток на конец месяца</t>
  </si>
  <si>
    <t>Доходы  на коммунальные услуги</t>
  </si>
  <si>
    <t>Расходы на коммунальные услуги</t>
  </si>
  <si>
    <t>Доходы на прочие расходы</t>
  </si>
  <si>
    <t>Расходы на прочие расходы</t>
  </si>
  <si>
    <t xml:space="preserve"> о расходовании внебюджетных средств за 2018год</t>
  </si>
  <si>
    <t xml:space="preserve"> о расходовании  средств ДПУ  за 2018год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</si>
</sst>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2" fontId="1" fillId="5" borderId="1" xfId="0" applyNumberFormat="1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2" fontId="0" fillId="0" borderId="2" xfId="0" applyNumberFormat="1" applyBorder="1"/>
    <xf numFmtId="2" fontId="1" fillId="4" borderId="2" xfId="0" applyNumberFormat="1" applyFont="1" applyFill="1" applyBorder="1"/>
    <xf numFmtId="2" fontId="1" fillId="5" borderId="2" xfId="0" applyNumberFormat="1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0" xfId="0" applyFont="1" applyFill="1"/>
    <xf numFmtId="0" fontId="2" fillId="7" borderId="1" xfId="0" applyFont="1" applyFill="1" applyBorder="1"/>
    <xf numFmtId="164" fontId="2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64" fontId="1" fillId="7" borderId="1" xfId="0" applyNumberFormat="1" applyFont="1" applyFill="1" applyBorder="1"/>
    <xf numFmtId="0" fontId="2" fillId="8" borderId="1" xfId="0" applyFont="1" applyFill="1" applyBorder="1"/>
    <xf numFmtId="164" fontId="2" fillId="8" borderId="1" xfId="0" applyNumberFormat="1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164" fontId="1" fillId="8" borderId="1" xfId="0" applyNumberFormat="1" applyFont="1" applyFill="1" applyBorder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topLeftCell="A37" workbookViewId="0">
      <selection activeCell="M25" sqref="M25"/>
    </sheetView>
  </sheetViews>
  <sheetFormatPr defaultRowHeight="15"/>
  <cols>
    <col min="1" max="1" width="38.5703125" customWidth="1"/>
    <col min="2" max="2" width="9.140625" customWidth="1"/>
    <col min="3" max="3" width="13.7109375" customWidth="1"/>
    <col min="4" max="4" width="12.85546875" customWidth="1"/>
    <col min="5" max="5" width="13" customWidth="1"/>
    <col min="6" max="6" width="12.28515625" customWidth="1"/>
    <col min="7" max="7" width="12" customWidth="1"/>
    <col min="8" max="8" width="13.85546875" customWidth="1"/>
    <col min="9" max="9" width="11.42578125" customWidth="1"/>
    <col min="10" max="10" width="12.85546875" customWidth="1"/>
    <col min="11" max="11" width="12.5703125" customWidth="1"/>
    <col min="12" max="12" width="12.42578125" customWidth="1"/>
    <col min="13" max="13" width="12" customWidth="1"/>
    <col min="14" max="14" width="13.140625" customWidth="1"/>
    <col min="15" max="15" width="20.85546875" style="2" customWidth="1"/>
  </cols>
  <sheetData>
    <row r="1" spans="1:16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>
      <c r="A2" s="45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1:16" s="14" customFormat="1">
      <c r="A5" s="15"/>
      <c r="B5" s="15" t="s">
        <v>22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6" t="s">
        <v>11</v>
      </c>
      <c r="O5" s="15" t="s">
        <v>39</v>
      </c>
    </row>
    <row r="6" spans="1:16" s="2" customFormat="1">
      <c r="A6" s="3" t="s">
        <v>12</v>
      </c>
      <c r="B6" s="3"/>
      <c r="C6" s="4">
        <v>24235.4</v>
      </c>
      <c r="D6" s="4">
        <f>C30</f>
        <v>25750.870000000006</v>
      </c>
      <c r="E6" s="4">
        <f t="shared" ref="E6:N6" si="0">D30</f>
        <v>12094.540000000008</v>
      </c>
      <c r="F6" s="4">
        <f t="shared" si="0"/>
        <v>-3085.9899999999907</v>
      </c>
      <c r="G6" s="4">
        <f t="shared" si="0"/>
        <v>-345.63999999999214</v>
      </c>
      <c r="H6" s="4">
        <f t="shared" si="0"/>
        <v>8434.0999999999985</v>
      </c>
      <c r="I6" s="4">
        <f t="shared" si="0"/>
        <v>12512.529999999999</v>
      </c>
      <c r="J6" s="4">
        <f t="shared" si="0"/>
        <v>6173.07</v>
      </c>
      <c r="K6" s="4">
        <f t="shared" si="0"/>
        <v>-959.99000000000524</v>
      </c>
      <c r="L6" s="4">
        <f t="shared" si="0"/>
        <v>29112.029999999992</v>
      </c>
      <c r="M6" s="4">
        <f t="shared" si="0"/>
        <v>30742.139999999985</v>
      </c>
      <c r="N6" s="4">
        <f t="shared" si="0"/>
        <v>67952.819999999978</v>
      </c>
      <c r="O6" s="20"/>
    </row>
    <row r="7" spans="1:16">
      <c r="A7" s="5" t="s">
        <v>13</v>
      </c>
      <c r="B7" s="5"/>
      <c r="C7" s="6">
        <v>30351.27</v>
      </c>
      <c r="D7" s="6">
        <v>30113.67</v>
      </c>
      <c r="E7" s="6">
        <v>41215.699999999997</v>
      </c>
      <c r="F7" s="6">
        <v>31496.75</v>
      </c>
      <c r="G7" s="6">
        <f>38756.74+143033.6-141683.6</f>
        <v>40106.739999999991</v>
      </c>
      <c r="H7" s="6">
        <v>15428.43</v>
      </c>
      <c r="I7" s="6">
        <v>28262.97</v>
      </c>
      <c r="J7" s="6">
        <v>31317.94</v>
      </c>
      <c r="K7" s="6">
        <v>36922.019999999997</v>
      </c>
      <c r="L7" s="6">
        <v>42460.11</v>
      </c>
      <c r="M7" s="6">
        <v>40200.68</v>
      </c>
      <c r="N7" s="17">
        <v>43788.25</v>
      </c>
      <c r="O7" s="25">
        <f>SUM(C7:N7)</f>
        <v>411664.52999999997</v>
      </c>
    </row>
    <row r="8" spans="1:16" ht="16.5" customHeight="1">
      <c r="A8" s="5" t="s">
        <v>14</v>
      </c>
      <c r="B8" s="5"/>
      <c r="C8" s="6">
        <f>1550+1970</f>
        <v>3520</v>
      </c>
      <c r="D8" s="6">
        <v>1000</v>
      </c>
      <c r="E8" s="6">
        <f>950+3648</f>
        <v>4598</v>
      </c>
      <c r="F8" s="6">
        <v>550</v>
      </c>
      <c r="G8" s="6">
        <v>4000</v>
      </c>
      <c r="H8" s="6">
        <v>1200</v>
      </c>
      <c r="I8" s="6">
        <v>200</v>
      </c>
      <c r="J8" s="6">
        <v>200</v>
      </c>
      <c r="K8" s="6">
        <v>200</v>
      </c>
      <c r="L8" s="6">
        <v>200</v>
      </c>
      <c r="M8" s="6">
        <v>1200</v>
      </c>
      <c r="N8" s="17">
        <v>200</v>
      </c>
      <c r="O8" s="25">
        <f>SUM(C8:N8)</f>
        <v>17068</v>
      </c>
    </row>
    <row r="9" spans="1:16" s="2" customFormat="1">
      <c r="A9" s="8" t="s">
        <v>15</v>
      </c>
      <c r="B9" s="8"/>
      <c r="C9" s="9">
        <f>C7+C8</f>
        <v>33871.270000000004</v>
      </c>
      <c r="D9" s="9">
        <f t="shared" ref="D9:N9" si="1">D7+D8</f>
        <v>31113.67</v>
      </c>
      <c r="E9" s="9">
        <f t="shared" si="1"/>
        <v>45813.7</v>
      </c>
      <c r="F9" s="9">
        <f t="shared" si="1"/>
        <v>32046.75</v>
      </c>
      <c r="G9" s="9">
        <f t="shared" si="1"/>
        <v>44106.739999999991</v>
      </c>
      <c r="H9" s="9">
        <f t="shared" si="1"/>
        <v>16628.43</v>
      </c>
      <c r="I9" s="9">
        <f t="shared" si="1"/>
        <v>28462.97</v>
      </c>
      <c r="J9" s="9">
        <f t="shared" si="1"/>
        <v>31517.94</v>
      </c>
      <c r="K9" s="9">
        <f t="shared" si="1"/>
        <v>37122.019999999997</v>
      </c>
      <c r="L9" s="9">
        <f t="shared" si="1"/>
        <v>42660.11</v>
      </c>
      <c r="M9" s="9">
        <f t="shared" si="1"/>
        <v>41400.68</v>
      </c>
      <c r="N9" s="9">
        <f t="shared" si="1"/>
        <v>43988.25</v>
      </c>
      <c r="O9" s="21"/>
    </row>
    <row r="10" spans="1:16">
      <c r="A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2"/>
      <c r="O10" s="26"/>
      <c r="P10" s="23"/>
    </row>
    <row r="11" spans="1:16">
      <c r="A11" s="7" t="s">
        <v>16</v>
      </c>
      <c r="B11" s="7">
        <v>21203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f>SUM(C11:N11)</f>
        <v>0</v>
      </c>
    </row>
    <row r="12" spans="1:16">
      <c r="A12" s="7" t="s">
        <v>17</v>
      </c>
      <c r="B12" s="7">
        <v>22100</v>
      </c>
      <c r="C12" s="6">
        <v>1000</v>
      </c>
      <c r="D12" s="6">
        <v>1000</v>
      </c>
      <c r="E12" s="6">
        <v>1000</v>
      </c>
      <c r="F12" s="6">
        <v>1000</v>
      </c>
      <c r="G12" s="6">
        <v>1000</v>
      </c>
      <c r="H12" s="6">
        <v>1000</v>
      </c>
      <c r="I12" s="6">
        <v>1000</v>
      </c>
      <c r="J12" s="6">
        <v>1000</v>
      </c>
      <c r="K12" s="6">
        <v>1000</v>
      </c>
      <c r="L12" s="6">
        <v>1000</v>
      </c>
      <c r="M12" s="6">
        <v>2000</v>
      </c>
      <c r="N12" s="17"/>
      <c r="O12" s="25">
        <f t="shared" ref="O12:O29" si="2">SUM(C12:N12)</f>
        <v>12000</v>
      </c>
    </row>
    <row r="13" spans="1:16">
      <c r="A13" s="7" t="s">
        <v>18</v>
      </c>
      <c r="B13" s="7">
        <v>22200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7"/>
      <c r="O13" s="25">
        <f t="shared" si="2"/>
        <v>0</v>
      </c>
    </row>
    <row r="14" spans="1:16">
      <c r="A14" s="7" t="s">
        <v>19</v>
      </c>
      <c r="B14" s="7">
        <v>22501</v>
      </c>
      <c r="C14" s="6"/>
      <c r="D14" s="6"/>
      <c r="E14" s="6">
        <v>5344</v>
      </c>
      <c r="F14" s="6">
        <v>2672</v>
      </c>
      <c r="G14" s="6">
        <v>5747</v>
      </c>
      <c r="H14" s="6">
        <v>3090</v>
      </c>
      <c r="I14" s="6">
        <v>2672</v>
      </c>
      <c r="J14" s="6"/>
      <c r="K14" s="6"/>
      <c r="L14" s="6"/>
      <c r="M14" s="6"/>
      <c r="N14" s="17"/>
      <c r="O14" s="25">
        <f t="shared" si="2"/>
        <v>19525</v>
      </c>
    </row>
    <row r="15" spans="1:16">
      <c r="A15" s="7" t="s">
        <v>20</v>
      </c>
      <c r="B15" s="7">
        <v>22503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O15" s="25">
        <f t="shared" si="2"/>
        <v>0</v>
      </c>
    </row>
    <row r="16" spans="1:16">
      <c r="A16" s="7" t="s">
        <v>21</v>
      </c>
      <c r="B16" s="7">
        <v>22504</v>
      </c>
      <c r="C16" s="6"/>
      <c r="D16" s="6"/>
      <c r="E16" s="6"/>
      <c r="F16" s="6"/>
      <c r="G16" s="6"/>
      <c r="H16" s="6"/>
      <c r="I16" s="6"/>
      <c r="J16" s="6"/>
      <c r="K16" s="6">
        <v>2100</v>
      </c>
      <c r="L16" s="6"/>
      <c r="M16" s="6"/>
      <c r="N16" s="17"/>
      <c r="O16" s="25">
        <f t="shared" si="2"/>
        <v>2100</v>
      </c>
    </row>
    <row r="17" spans="1:15">
      <c r="A17" s="7" t="s">
        <v>23</v>
      </c>
      <c r="B17" s="7">
        <v>22601</v>
      </c>
      <c r="C17" s="6"/>
      <c r="D17" s="6"/>
      <c r="E17" s="6"/>
      <c r="F17" s="6">
        <v>4500</v>
      </c>
      <c r="G17" s="6">
        <v>1200</v>
      </c>
      <c r="H17" s="6">
        <v>1200</v>
      </c>
      <c r="I17" s="6">
        <v>1200</v>
      </c>
      <c r="J17" s="6">
        <v>1200</v>
      </c>
      <c r="K17" s="6">
        <v>1200</v>
      </c>
      <c r="L17" s="6">
        <v>1200</v>
      </c>
      <c r="M17" s="6">
        <v>1200</v>
      </c>
      <c r="N17" s="17">
        <v>1200</v>
      </c>
      <c r="O17" s="25">
        <f t="shared" si="2"/>
        <v>14100</v>
      </c>
    </row>
    <row r="18" spans="1:15">
      <c r="A18" s="7" t="s">
        <v>24</v>
      </c>
      <c r="B18" s="7">
        <v>22602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7"/>
      <c r="O18" s="25">
        <f t="shared" si="2"/>
        <v>0</v>
      </c>
    </row>
    <row r="19" spans="1:15">
      <c r="A19" s="7" t="s">
        <v>25</v>
      </c>
      <c r="B19" s="7">
        <v>22604</v>
      </c>
      <c r="C19" s="6"/>
      <c r="D19" s="6">
        <v>11790</v>
      </c>
      <c r="E19" s="6">
        <v>4740</v>
      </c>
      <c r="F19" s="6">
        <v>990</v>
      </c>
      <c r="G19" s="6">
        <v>3980</v>
      </c>
      <c r="H19" s="6">
        <v>7260</v>
      </c>
      <c r="I19" s="6"/>
      <c r="J19" s="6">
        <v>36451</v>
      </c>
      <c r="K19" s="6">
        <v>2750</v>
      </c>
      <c r="L19" s="6">
        <v>990</v>
      </c>
      <c r="M19" s="6">
        <v>990</v>
      </c>
      <c r="N19" s="17">
        <v>3740</v>
      </c>
      <c r="O19" s="25">
        <f t="shared" si="2"/>
        <v>73681</v>
      </c>
    </row>
    <row r="20" spans="1:15">
      <c r="A20" s="7" t="s">
        <v>26</v>
      </c>
      <c r="B20" s="7">
        <v>29001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7"/>
      <c r="O20" s="25">
        <f t="shared" si="2"/>
        <v>0</v>
      </c>
    </row>
    <row r="21" spans="1:15">
      <c r="A21" s="7" t="s">
        <v>27</v>
      </c>
      <c r="B21" s="7">
        <v>31001</v>
      </c>
      <c r="C21" s="6">
        <v>31355.8</v>
      </c>
      <c r="D21" s="6"/>
      <c r="E21" s="6">
        <v>26000</v>
      </c>
      <c r="F21" s="6">
        <v>600</v>
      </c>
      <c r="G21" s="6">
        <v>12000</v>
      </c>
      <c r="H21" s="6"/>
      <c r="I21" s="6"/>
      <c r="J21" s="6"/>
      <c r="K21" s="6"/>
      <c r="L21" s="6">
        <v>37840</v>
      </c>
      <c r="M21" s="6"/>
      <c r="N21" s="17">
        <v>91030</v>
      </c>
      <c r="O21" s="25">
        <f t="shared" si="2"/>
        <v>198825.8</v>
      </c>
    </row>
    <row r="22" spans="1:15">
      <c r="A22" s="7" t="s">
        <v>28</v>
      </c>
      <c r="B22" s="7">
        <v>34001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7"/>
      <c r="O22" s="25">
        <f t="shared" si="2"/>
        <v>0</v>
      </c>
    </row>
    <row r="23" spans="1:15">
      <c r="A23" s="7" t="s">
        <v>29</v>
      </c>
      <c r="B23" s="7">
        <v>34002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7"/>
      <c r="O23" s="25">
        <f t="shared" si="2"/>
        <v>0</v>
      </c>
    </row>
    <row r="24" spans="1:15">
      <c r="A24" s="7" t="s">
        <v>30</v>
      </c>
      <c r="B24" s="7">
        <v>34006</v>
      </c>
      <c r="C24" s="6"/>
      <c r="D24" s="6">
        <v>31980</v>
      </c>
      <c r="E24" s="6">
        <v>23910.23</v>
      </c>
      <c r="F24" s="6">
        <v>19544.400000000001</v>
      </c>
      <c r="G24" s="6">
        <v>11400</v>
      </c>
      <c r="H24" s="6"/>
      <c r="I24" s="6">
        <v>29930.43</v>
      </c>
      <c r="J24" s="6"/>
      <c r="K24" s="6"/>
      <c r="L24" s="6"/>
      <c r="M24" s="6"/>
      <c r="N24" s="17"/>
      <c r="O24" s="25">
        <f t="shared" si="2"/>
        <v>116765.06</v>
      </c>
    </row>
    <row r="25" spans="1:15">
      <c r="A25" s="7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7"/>
      <c r="O25" s="25">
        <f t="shared" si="2"/>
        <v>0</v>
      </c>
    </row>
    <row r="26" spans="1:1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"/>
      <c r="O26" s="25">
        <f t="shared" si="2"/>
        <v>0</v>
      </c>
    </row>
    <row r="27" spans="1:15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/>
      <c r="O27" s="25">
        <f t="shared" si="2"/>
        <v>0</v>
      </c>
    </row>
    <row r="28" spans="1:15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7"/>
      <c r="O28" s="25">
        <f t="shared" si="2"/>
        <v>0</v>
      </c>
    </row>
    <row r="29" spans="1:15" s="2" customFormat="1">
      <c r="A29" s="12" t="s">
        <v>31</v>
      </c>
      <c r="B29" s="12"/>
      <c r="C29" s="13">
        <f>SUM(C11:C28)</f>
        <v>32355.8</v>
      </c>
      <c r="D29" s="13">
        <f t="shared" ref="D29:N29" si="3">SUM(D11:D28)</f>
        <v>44770</v>
      </c>
      <c r="E29" s="13">
        <f t="shared" si="3"/>
        <v>60994.229999999996</v>
      </c>
      <c r="F29" s="13">
        <f t="shared" si="3"/>
        <v>29306.400000000001</v>
      </c>
      <c r="G29" s="13">
        <f t="shared" si="3"/>
        <v>35327</v>
      </c>
      <c r="H29" s="13">
        <f t="shared" si="3"/>
        <v>12550</v>
      </c>
      <c r="I29" s="13">
        <f t="shared" si="3"/>
        <v>34802.43</v>
      </c>
      <c r="J29" s="13">
        <f t="shared" si="3"/>
        <v>38651</v>
      </c>
      <c r="K29" s="13">
        <f t="shared" si="3"/>
        <v>7050</v>
      </c>
      <c r="L29" s="13">
        <f t="shared" si="3"/>
        <v>41030</v>
      </c>
      <c r="M29" s="13">
        <f t="shared" si="3"/>
        <v>4190</v>
      </c>
      <c r="N29" s="18">
        <f t="shared" si="3"/>
        <v>95970</v>
      </c>
      <c r="O29" s="13">
        <f t="shared" si="2"/>
        <v>436996.86</v>
      </c>
    </row>
    <row r="30" spans="1:15" s="2" customFormat="1">
      <c r="A30" s="10" t="s">
        <v>12</v>
      </c>
      <c r="B30" s="10"/>
      <c r="C30" s="11">
        <f>C6+C9-C29</f>
        <v>25750.870000000006</v>
      </c>
      <c r="D30" s="11">
        <f t="shared" ref="D30:N30" si="4">D6+D9-D29</f>
        <v>12094.540000000008</v>
      </c>
      <c r="E30" s="11">
        <f t="shared" si="4"/>
        <v>-3085.9899999999907</v>
      </c>
      <c r="F30" s="11">
        <f t="shared" si="4"/>
        <v>-345.63999999999214</v>
      </c>
      <c r="G30" s="11">
        <f t="shared" si="4"/>
        <v>8434.0999999999985</v>
      </c>
      <c r="H30" s="11">
        <f t="shared" si="4"/>
        <v>12512.529999999999</v>
      </c>
      <c r="I30" s="11">
        <f t="shared" si="4"/>
        <v>6173.07</v>
      </c>
      <c r="J30" s="11">
        <f t="shared" si="4"/>
        <v>-959.99000000000524</v>
      </c>
      <c r="K30" s="11">
        <f t="shared" si="4"/>
        <v>29112.029999999992</v>
      </c>
      <c r="L30" s="11">
        <f t="shared" si="4"/>
        <v>30742.139999999985</v>
      </c>
      <c r="M30" s="11">
        <f t="shared" si="4"/>
        <v>67952.819999999978</v>
      </c>
      <c r="N30" s="19">
        <f t="shared" si="4"/>
        <v>15971.069999999978</v>
      </c>
      <c r="O30" s="11"/>
    </row>
    <row r="31" spans="1:15" ht="65.25" customHeight="1">
      <c r="C31" s="24"/>
    </row>
    <row r="32" spans="1:1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5">
      <c r="A33" s="45" t="s">
        <v>49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5">
      <c r="A34" s="45" t="s">
        <v>40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5">
      <c r="A35" s="15"/>
      <c r="B35" s="15" t="s">
        <v>22</v>
      </c>
      <c r="C35" s="15" t="s">
        <v>0</v>
      </c>
      <c r="D35" s="15" t="s">
        <v>1</v>
      </c>
      <c r="E35" s="15" t="s">
        <v>2</v>
      </c>
      <c r="F35" s="15" t="s">
        <v>3</v>
      </c>
      <c r="G35" s="15" t="s">
        <v>4</v>
      </c>
      <c r="H35" s="15" t="s">
        <v>5</v>
      </c>
      <c r="I35" s="15" t="s">
        <v>6</v>
      </c>
      <c r="J35" s="15" t="s">
        <v>7</v>
      </c>
      <c r="K35" s="15" t="s">
        <v>8</v>
      </c>
      <c r="L35" s="15" t="s">
        <v>9</v>
      </c>
      <c r="M35" s="15" t="s">
        <v>10</v>
      </c>
      <c r="N35" s="15" t="s">
        <v>11</v>
      </c>
      <c r="O35" s="15" t="s">
        <v>39</v>
      </c>
    </row>
    <row r="36" spans="1:15">
      <c r="A36" s="3" t="s">
        <v>12</v>
      </c>
      <c r="B36" s="3"/>
      <c r="C36" s="4">
        <v>38900.83</v>
      </c>
      <c r="D36" s="4">
        <f>C64</f>
        <v>40360.83</v>
      </c>
      <c r="E36" s="4">
        <f t="shared" ref="E36:N36" si="5">D64</f>
        <v>45560.83</v>
      </c>
      <c r="F36" s="4">
        <f t="shared" si="5"/>
        <v>51505.26</v>
      </c>
      <c r="G36" s="4">
        <f t="shared" si="5"/>
        <v>37785.530000000013</v>
      </c>
      <c r="H36" s="4">
        <f t="shared" si="5"/>
        <v>-535.79999999998836</v>
      </c>
      <c r="I36" s="4">
        <f t="shared" si="5"/>
        <v>2262.1000000000117</v>
      </c>
      <c r="J36" s="4">
        <f t="shared" si="5"/>
        <v>2550.1000000000117</v>
      </c>
      <c r="K36" s="4">
        <f t="shared" si="5"/>
        <v>2550.1000000000117</v>
      </c>
      <c r="L36" s="4">
        <f t="shared" si="5"/>
        <v>2550.1000000000117</v>
      </c>
      <c r="M36" s="4">
        <f t="shared" si="5"/>
        <v>3840.1000000000117</v>
      </c>
      <c r="N36" s="4">
        <f t="shared" si="5"/>
        <v>31051.370000000014</v>
      </c>
      <c r="O36" s="20"/>
    </row>
    <row r="37" spans="1:15">
      <c r="A37" s="8" t="s">
        <v>15</v>
      </c>
      <c r="B37" s="8"/>
      <c r="C37" s="9">
        <v>1460</v>
      </c>
      <c r="D37" s="9">
        <v>5200</v>
      </c>
      <c r="E37" s="9">
        <v>15880</v>
      </c>
      <c r="F37" s="9">
        <f>680+13695</f>
        <v>14375</v>
      </c>
      <c r="G37" s="9">
        <v>8255</v>
      </c>
      <c r="H37" s="9">
        <v>4055</v>
      </c>
      <c r="I37" s="9">
        <v>288</v>
      </c>
      <c r="J37" s="9"/>
      <c r="K37" s="9"/>
      <c r="L37" s="9">
        <v>1290</v>
      </c>
      <c r="M37" s="9">
        <v>45387</v>
      </c>
      <c r="N37" s="9">
        <v>41989</v>
      </c>
      <c r="O37" s="9">
        <f>SUM(C37:N37)</f>
        <v>138179</v>
      </c>
    </row>
    <row r="38" spans="1:15">
      <c r="A38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5">
      <c r="A39" s="7" t="s">
        <v>34</v>
      </c>
      <c r="B39" s="7">
        <v>21100</v>
      </c>
      <c r="C39" s="6"/>
      <c r="D39" s="6"/>
      <c r="E39" s="6">
        <v>6135.57</v>
      </c>
      <c r="F39" s="6">
        <v>5214.55</v>
      </c>
      <c r="G39" s="6">
        <v>3174.9</v>
      </c>
      <c r="H39" s="6">
        <v>378</v>
      </c>
      <c r="I39" s="6"/>
      <c r="J39" s="6"/>
      <c r="K39" s="6"/>
      <c r="L39" s="6"/>
      <c r="M39" s="6">
        <v>9395.73</v>
      </c>
      <c r="N39" s="6">
        <v>11387.65</v>
      </c>
      <c r="O39" s="25">
        <f>SUM(C39:N39)</f>
        <v>35686.400000000001</v>
      </c>
    </row>
    <row r="40" spans="1:15">
      <c r="A40" s="7" t="s">
        <v>35</v>
      </c>
      <c r="B40" s="7">
        <v>21300</v>
      </c>
      <c r="C40" s="6"/>
      <c r="D40" s="6"/>
      <c r="E40" s="6"/>
      <c r="F40" s="6">
        <v>2130.1799999999998</v>
      </c>
      <c r="G40" s="6">
        <v>1491.43</v>
      </c>
      <c r="H40" s="6">
        <v>879.1</v>
      </c>
      <c r="I40" s="6"/>
      <c r="J40" s="6"/>
      <c r="K40" s="6"/>
      <c r="L40" s="6"/>
      <c r="M40" s="6"/>
      <c r="N40" s="6">
        <v>6276.62</v>
      </c>
      <c r="O40" s="25">
        <f t="shared" ref="O40:O63" si="6">SUM(C40:N40)</f>
        <v>10777.33</v>
      </c>
    </row>
    <row r="41" spans="1:15">
      <c r="A41" s="7" t="s">
        <v>16</v>
      </c>
      <c r="B41" s="7">
        <v>21203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f t="shared" si="6"/>
        <v>0</v>
      </c>
    </row>
    <row r="42" spans="1:15">
      <c r="A42" s="7" t="s">
        <v>17</v>
      </c>
      <c r="B42" s="7">
        <v>22100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>
        <f t="shared" si="6"/>
        <v>0</v>
      </c>
    </row>
    <row r="43" spans="1:15">
      <c r="A43" s="7" t="s">
        <v>18</v>
      </c>
      <c r="B43" s="7">
        <v>22200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5">
        <f t="shared" si="6"/>
        <v>0</v>
      </c>
    </row>
    <row r="44" spans="1:15">
      <c r="A44" s="7" t="s">
        <v>36</v>
      </c>
      <c r="B44" s="7">
        <v>22301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f t="shared" si="6"/>
        <v>0</v>
      </c>
    </row>
    <row r="45" spans="1:15">
      <c r="A45" s="7" t="s">
        <v>37</v>
      </c>
      <c r="B45" s="7">
        <v>22302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f t="shared" si="6"/>
        <v>0</v>
      </c>
    </row>
    <row r="46" spans="1:15">
      <c r="A46" s="7" t="s">
        <v>38</v>
      </c>
      <c r="B46" s="7">
        <v>22303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f t="shared" si="6"/>
        <v>0</v>
      </c>
    </row>
    <row r="47" spans="1:15">
      <c r="A47" s="7" t="s">
        <v>19</v>
      </c>
      <c r="B47" s="7">
        <v>22501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f t="shared" si="6"/>
        <v>0</v>
      </c>
    </row>
    <row r="48" spans="1:15">
      <c r="A48" s="7" t="s">
        <v>20</v>
      </c>
      <c r="B48" s="7">
        <v>22503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f t="shared" si="6"/>
        <v>0</v>
      </c>
    </row>
    <row r="49" spans="1:15">
      <c r="A49" s="7" t="s">
        <v>21</v>
      </c>
      <c r="B49" s="7">
        <v>22504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f t="shared" si="6"/>
        <v>0</v>
      </c>
    </row>
    <row r="50" spans="1:15">
      <c r="A50" s="7" t="s">
        <v>23</v>
      </c>
      <c r="B50" s="7">
        <v>22601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f t="shared" si="6"/>
        <v>0</v>
      </c>
    </row>
    <row r="51" spans="1:15">
      <c r="A51" s="7" t="s">
        <v>24</v>
      </c>
      <c r="B51" s="7">
        <v>22602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f t="shared" si="6"/>
        <v>0</v>
      </c>
    </row>
    <row r="52" spans="1:15">
      <c r="A52" s="7" t="s">
        <v>25</v>
      </c>
      <c r="B52" s="7">
        <v>22604</v>
      </c>
      <c r="C52" s="6"/>
      <c r="D52" s="6"/>
      <c r="E52" s="6">
        <v>3800</v>
      </c>
      <c r="F52" s="6">
        <v>2120</v>
      </c>
      <c r="G52" s="6">
        <v>2060</v>
      </c>
      <c r="H52" s="6"/>
      <c r="I52" s="6"/>
      <c r="J52" s="6"/>
      <c r="K52" s="6"/>
      <c r="L52" s="6"/>
      <c r="M52" s="6">
        <v>8780</v>
      </c>
      <c r="N52" s="6">
        <v>8840</v>
      </c>
      <c r="O52" s="25">
        <f t="shared" si="6"/>
        <v>25600</v>
      </c>
    </row>
    <row r="53" spans="1:15">
      <c r="A53" s="7" t="s">
        <v>26</v>
      </c>
      <c r="B53" s="7">
        <v>29001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>
        <f t="shared" si="6"/>
        <v>0</v>
      </c>
    </row>
    <row r="54" spans="1:15">
      <c r="A54" s="7" t="s">
        <v>27</v>
      </c>
      <c r="B54" s="7">
        <v>31001</v>
      </c>
      <c r="C54" s="6"/>
      <c r="D54" s="6"/>
      <c r="E54" s="6"/>
      <c r="F54" s="6">
        <v>18630</v>
      </c>
      <c r="G54" s="6">
        <v>39850</v>
      </c>
      <c r="H54" s="6"/>
      <c r="I54" s="6"/>
      <c r="J54" s="6"/>
      <c r="K54" s="6"/>
      <c r="L54" s="6"/>
      <c r="M54" s="6"/>
      <c r="N54" s="6"/>
      <c r="O54" s="25">
        <f t="shared" si="6"/>
        <v>58480</v>
      </c>
    </row>
    <row r="55" spans="1:15">
      <c r="A55" s="7"/>
      <c r="B55" s="7">
        <v>31002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f t="shared" si="6"/>
        <v>0</v>
      </c>
    </row>
    <row r="56" spans="1:15">
      <c r="A56" s="7" t="s">
        <v>28</v>
      </c>
      <c r="B56" s="7">
        <v>34001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f t="shared" si="6"/>
        <v>0</v>
      </c>
    </row>
    <row r="57" spans="1:15">
      <c r="A57" s="7" t="s">
        <v>29</v>
      </c>
      <c r="B57" s="7">
        <v>34002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f t="shared" si="6"/>
        <v>0</v>
      </c>
    </row>
    <row r="58" spans="1:15">
      <c r="A58" s="7" t="s">
        <v>30</v>
      </c>
      <c r="B58" s="7">
        <v>34006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f t="shared" si="6"/>
        <v>0</v>
      </c>
    </row>
    <row r="59" spans="1:15">
      <c r="A59" s="7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>
        <f t="shared" si="6"/>
        <v>0</v>
      </c>
    </row>
    <row r="60" spans="1:15">
      <c r="A60" s="7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5"/>
    </row>
    <row r="61" spans="1:15">
      <c r="A61" s="7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f t="shared" si="6"/>
        <v>0</v>
      </c>
    </row>
    <row r="62" spans="1:15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f t="shared" si="6"/>
        <v>0</v>
      </c>
    </row>
    <row r="63" spans="1:15">
      <c r="A63" s="12" t="s">
        <v>31</v>
      </c>
      <c r="B63" s="12"/>
      <c r="C63" s="13">
        <f>SUM(C39:C62)</f>
        <v>0</v>
      </c>
      <c r="D63" s="13">
        <f t="shared" ref="D63:N63" si="7">SUM(D39:D62)</f>
        <v>0</v>
      </c>
      <c r="E63" s="13">
        <f t="shared" si="7"/>
        <v>9935.57</v>
      </c>
      <c r="F63" s="13">
        <f t="shared" si="7"/>
        <v>28094.73</v>
      </c>
      <c r="G63" s="13">
        <f t="shared" si="7"/>
        <v>46576.33</v>
      </c>
      <c r="H63" s="13">
        <f t="shared" si="7"/>
        <v>1257.0999999999999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18175.73</v>
      </c>
      <c r="N63" s="13">
        <f t="shared" si="7"/>
        <v>26504.27</v>
      </c>
      <c r="O63" s="13">
        <f t="shared" si="6"/>
        <v>130543.73000000001</v>
      </c>
    </row>
    <row r="64" spans="1:15">
      <c r="A64" s="10" t="s">
        <v>12</v>
      </c>
      <c r="B64" s="10"/>
      <c r="C64" s="11">
        <f>C36+C37-C63</f>
        <v>40360.83</v>
      </c>
      <c r="D64" s="11">
        <f t="shared" ref="D64:N64" si="8">D36+D37-D63</f>
        <v>45560.83</v>
      </c>
      <c r="E64" s="11">
        <f t="shared" si="8"/>
        <v>51505.26</v>
      </c>
      <c r="F64" s="11">
        <f t="shared" si="8"/>
        <v>37785.530000000013</v>
      </c>
      <c r="G64" s="11">
        <f t="shared" si="8"/>
        <v>-535.79999999998836</v>
      </c>
      <c r="H64" s="11">
        <f t="shared" si="8"/>
        <v>2262.1000000000117</v>
      </c>
      <c r="I64" s="11">
        <f t="shared" si="8"/>
        <v>2550.1000000000117</v>
      </c>
      <c r="J64" s="11">
        <f t="shared" si="8"/>
        <v>2550.1000000000117</v>
      </c>
      <c r="K64" s="11">
        <f t="shared" si="8"/>
        <v>2550.1000000000117</v>
      </c>
      <c r="L64" s="11">
        <f t="shared" si="8"/>
        <v>3840.1000000000117</v>
      </c>
      <c r="M64" s="11">
        <f t="shared" si="8"/>
        <v>31051.370000000014</v>
      </c>
      <c r="N64" s="11">
        <f t="shared" si="8"/>
        <v>46536.100000000006</v>
      </c>
      <c r="O64" s="11"/>
    </row>
    <row r="65" spans="1:15" ht="40.5" customHeight="1"/>
    <row r="66" spans="1:15" s="14" customFormat="1">
      <c r="A66" s="27" t="s">
        <v>12</v>
      </c>
      <c r="B66" s="27"/>
      <c r="C66" s="28">
        <v>-5032.97</v>
      </c>
      <c r="D66" s="28">
        <f>C69</f>
        <v>-4302.97</v>
      </c>
      <c r="E66" s="28">
        <f>D69</f>
        <v>-1702.9700000000003</v>
      </c>
      <c r="F66" s="28">
        <f t="shared" ref="F66:N66" si="9">E69</f>
        <v>101.46000000000004</v>
      </c>
      <c r="G66" s="28">
        <f t="shared" si="9"/>
        <v>-55.769999999999527</v>
      </c>
      <c r="H66" s="28">
        <f t="shared" si="9"/>
        <v>-594.59999999999945</v>
      </c>
      <c r="I66" s="28">
        <f t="shared" si="9"/>
        <v>175.80000000000064</v>
      </c>
      <c r="J66" s="28">
        <f t="shared" si="9"/>
        <v>319.80000000000064</v>
      </c>
      <c r="K66" s="28">
        <f t="shared" si="9"/>
        <v>319.80000000000064</v>
      </c>
      <c r="L66" s="28">
        <f t="shared" si="9"/>
        <v>319.80000000000064</v>
      </c>
      <c r="M66" s="28">
        <f t="shared" si="9"/>
        <v>964.80000000000064</v>
      </c>
      <c r="N66" s="28">
        <f t="shared" si="9"/>
        <v>14262.57</v>
      </c>
      <c r="O66" s="28"/>
    </row>
    <row r="67" spans="1:15">
      <c r="A67" s="29" t="s">
        <v>41</v>
      </c>
      <c r="B67" s="29">
        <v>50</v>
      </c>
      <c r="C67" s="30">
        <f t="shared" ref="C67:N67" si="10">C37*$B$67/100</f>
        <v>730</v>
      </c>
      <c r="D67" s="30">
        <f t="shared" si="10"/>
        <v>2600</v>
      </c>
      <c r="E67" s="30">
        <f t="shared" si="10"/>
        <v>7940</v>
      </c>
      <c r="F67" s="30">
        <f t="shared" si="10"/>
        <v>7187.5</v>
      </c>
      <c r="G67" s="30">
        <f t="shared" si="10"/>
        <v>4127.5</v>
      </c>
      <c r="H67" s="30">
        <f t="shared" si="10"/>
        <v>2027.5</v>
      </c>
      <c r="I67" s="30">
        <f t="shared" si="10"/>
        <v>144</v>
      </c>
      <c r="J67" s="30">
        <f t="shared" si="10"/>
        <v>0</v>
      </c>
      <c r="K67" s="30">
        <f t="shared" si="10"/>
        <v>0</v>
      </c>
      <c r="L67" s="30">
        <f t="shared" si="10"/>
        <v>645</v>
      </c>
      <c r="M67" s="30">
        <f t="shared" si="10"/>
        <v>22693.5</v>
      </c>
      <c r="N67" s="30">
        <f t="shared" si="10"/>
        <v>20994.5</v>
      </c>
      <c r="O67" s="30">
        <f>SUM(C67:N67)</f>
        <v>69089.5</v>
      </c>
    </row>
    <row r="68" spans="1:15">
      <c r="A68" s="29" t="s">
        <v>42</v>
      </c>
      <c r="B68" s="29"/>
      <c r="C68" s="30">
        <f t="shared" ref="C68:N68" si="11">C39+C40</f>
        <v>0</v>
      </c>
      <c r="D68" s="30">
        <f t="shared" si="11"/>
        <v>0</v>
      </c>
      <c r="E68" s="30">
        <f t="shared" si="11"/>
        <v>6135.57</v>
      </c>
      <c r="F68" s="30">
        <f t="shared" si="11"/>
        <v>7344.73</v>
      </c>
      <c r="G68" s="30">
        <f t="shared" si="11"/>
        <v>4666.33</v>
      </c>
      <c r="H68" s="30">
        <f t="shared" si="11"/>
        <v>1257.0999999999999</v>
      </c>
      <c r="I68" s="30">
        <f t="shared" si="11"/>
        <v>0</v>
      </c>
      <c r="J68" s="30">
        <f t="shared" si="11"/>
        <v>0</v>
      </c>
      <c r="K68" s="30">
        <f t="shared" si="11"/>
        <v>0</v>
      </c>
      <c r="L68" s="30">
        <f t="shared" si="11"/>
        <v>0</v>
      </c>
      <c r="M68" s="30">
        <f t="shared" si="11"/>
        <v>9395.73</v>
      </c>
      <c r="N68" s="30">
        <f t="shared" si="11"/>
        <v>17664.27</v>
      </c>
      <c r="O68" s="30">
        <f>SUM(C68:N68)</f>
        <v>46463.729999999996</v>
      </c>
    </row>
    <row r="69" spans="1:15" s="14" customFormat="1">
      <c r="A69" s="27" t="s">
        <v>43</v>
      </c>
      <c r="B69" s="27"/>
      <c r="C69" s="28">
        <f>C66+C67-C68</f>
        <v>-4302.97</v>
      </c>
      <c r="D69" s="28">
        <f>D66+D67-D68</f>
        <v>-1702.9700000000003</v>
      </c>
      <c r="E69" s="28">
        <f t="shared" ref="E69:N69" si="12">E66+E67-E68</f>
        <v>101.46000000000004</v>
      </c>
      <c r="F69" s="28">
        <f t="shared" si="12"/>
        <v>-55.769999999999527</v>
      </c>
      <c r="G69" s="28">
        <f t="shared" si="12"/>
        <v>-594.59999999999945</v>
      </c>
      <c r="H69" s="28">
        <f t="shared" si="12"/>
        <v>175.80000000000064</v>
      </c>
      <c r="I69" s="28">
        <f t="shared" si="12"/>
        <v>319.80000000000064</v>
      </c>
      <c r="J69" s="28">
        <f t="shared" si="12"/>
        <v>319.80000000000064</v>
      </c>
      <c r="K69" s="28">
        <f t="shared" si="12"/>
        <v>319.80000000000064</v>
      </c>
      <c r="L69" s="28">
        <f t="shared" si="12"/>
        <v>964.80000000000064</v>
      </c>
      <c r="M69" s="28">
        <f t="shared" si="12"/>
        <v>14262.57</v>
      </c>
      <c r="N69" s="28">
        <f t="shared" si="12"/>
        <v>17592.8</v>
      </c>
      <c r="O69" s="28"/>
    </row>
    <row r="70" spans="1:15" s="33" customFormat="1">
      <c r="A70" s="31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14" customFormat="1">
      <c r="A71" s="34" t="s">
        <v>12</v>
      </c>
      <c r="B71" s="34"/>
      <c r="C71" s="35">
        <v>6481.54</v>
      </c>
      <c r="D71" s="35">
        <f>C74</f>
        <v>6481.54</v>
      </c>
      <c r="E71" s="35">
        <f t="shared" ref="E71:N71" si="13">D74</f>
        <v>6481.54</v>
      </c>
      <c r="F71" s="35">
        <f t="shared" si="13"/>
        <v>6481.54</v>
      </c>
      <c r="G71" s="35">
        <f t="shared" si="13"/>
        <v>6481.54</v>
      </c>
      <c r="H71" s="35">
        <f t="shared" si="13"/>
        <v>6481.54</v>
      </c>
      <c r="I71" s="35">
        <f t="shared" si="13"/>
        <v>6481.54</v>
      </c>
      <c r="J71" s="35">
        <f t="shared" si="13"/>
        <v>6481.54</v>
      </c>
      <c r="K71" s="35">
        <f t="shared" si="13"/>
        <v>6481.54</v>
      </c>
      <c r="L71" s="35">
        <f t="shared" si="13"/>
        <v>6481.54</v>
      </c>
      <c r="M71" s="35">
        <f t="shared" si="13"/>
        <v>6481.54</v>
      </c>
      <c r="N71" s="35">
        <f t="shared" si="13"/>
        <v>6481.54</v>
      </c>
      <c r="O71" s="35"/>
    </row>
    <row r="72" spans="1:15">
      <c r="A72" s="36" t="s">
        <v>44</v>
      </c>
      <c r="B72" s="36"/>
      <c r="C72" s="37">
        <f t="shared" ref="C72:N72" si="14">C37*$B$72/100</f>
        <v>0</v>
      </c>
      <c r="D72" s="37">
        <f t="shared" si="14"/>
        <v>0</v>
      </c>
      <c r="E72" s="37">
        <f t="shared" si="14"/>
        <v>0</v>
      </c>
      <c r="F72" s="37">
        <f t="shared" si="14"/>
        <v>0</v>
      </c>
      <c r="G72" s="37">
        <f t="shared" si="14"/>
        <v>0</v>
      </c>
      <c r="H72" s="37">
        <f t="shared" si="14"/>
        <v>0</v>
      </c>
      <c r="I72" s="37">
        <f t="shared" si="14"/>
        <v>0</v>
      </c>
      <c r="J72" s="37">
        <f t="shared" si="14"/>
        <v>0</v>
      </c>
      <c r="K72" s="37">
        <f t="shared" si="14"/>
        <v>0</v>
      </c>
      <c r="L72" s="37">
        <f t="shared" si="14"/>
        <v>0</v>
      </c>
      <c r="M72" s="37">
        <f t="shared" si="14"/>
        <v>0</v>
      </c>
      <c r="N72" s="37">
        <f t="shared" si="14"/>
        <v>0</v>
      </c>
      <c r="O72" s="38">
        <f>SUM(C72:N72)</f>
        <v>0</v>
      </c>
    </row>
    <row r="73" spans="1:15">
      <c r="A73" s="36" t="s">
        <v>45</v>
      </c>
      <c r="B73" s="36"/>
      <c r="C73" s="37">
        <f t="shared" ref="C73:N73" si="15">C44+C45+C46</f>
        <v>0</v>
      </c>
      <c r="D73" s="37">
        <f t="shared" si="15"/>
        <v>0</v>
      </c>
      <c r="E73" s="37">
        <f t="shared" si="15"/>
        <v>0</v>
      </c>
      <c r="F73" s="37">
        <f t="shared" si="15"/>
        <v>0</v>
      </c>
      <c r="G73" s="37">
        <f t="shared" si="15"/>
        <v>0</v>
      </c>
      <c r="H73" s="37">
        <f t="shared" si="15"/>
        <v>0</v>
      </c>
      <c r="I73" s="37">
        <f t="shared" si="15"/>
        <v>0</v>
      </c>
      <c r="J73" s="37">
        <f t="shared" si="15"/>
        <v>0</v>
      </c>
      <c r="K73" s="37">
        <f t="shared" si="15"/>
        <v>0</v>
      </c>
      <c r="L73" s="37">
        <f t="shared" si="15"/>
        <v>0</v>
      </c>
      <c r="M73" s="37">
        <f t="shared" si="15"/>
        <v>0</v>
      </c>
      <c r="N73" s="37">
        <f t="shared" si="15"/>
        <v>0</v>
      </c>
      <c r="O73" s="38">
        <f>SUM(C73:N73)</f>
        <v>0</v>
      </c>
    </row>
    <row r="74" spans="1:15" s="14" customFormat="1" ht="15.75" customHeight="1">
      <c r="A74" s="34" t="s">
        <v>43</v>
      </c>
      <c r="B74" s="34"/>
      <c r="C74" s="35">
        <f>C71+C72-C73</f>
        <v>6481.54</v>
      </c>
      <c r="D74" s="35">
        <f t="shared" ref="D74:N74" si="16">D71+D72-D73</f>
        <v>6481.54</v>
      </c>
      <c r="E74" s="35">
        <f t="shared" si="16"/>
        <v>6481.54</v>
      </c>
      <c r="F74" s="35">
        <f t="shared" si="16"/>
        <v>6481.54</v>
      </c>
      <c r="G74" s="35">
        <f t="shared" si="16"/>
        <v>6481.54</v>
      </c>
      <c r="H74" s="35">
        <f t="shared" si="16"/>
        <v>6481.54</v>
      </c>
      <c r="I74" s="35">
        <f t="shared" si="16"/>
        <v>6481.54</v>
      </c>
      <c r="J74" s="35">
        <f t="shared" si="16"/>
        <v>6481.54</v>
      </c>
      <c r="K74" s="35">
        <f t="shared" si="16"/>
        <v>6481.54</v>
      </c>
      <c r="L74" s="35">
        <f t="shared" si="16"/>
        <v>6481.54</v>
      </c>
      <c r="M74" s="35">
        <f t="shared" si="16"/>
        <v>6481.54</v>
      </c>
      <c r="N74" s="35">
        <f t="shared" si="16"/>
        <v>6481.54</v>
      </c>
      <c r="O74" s="35"/>
    </row>
    <row r="75" spans="1:15" s="33" customFormat="1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4" customFormat="1">
      <c r="A76" s="39" t="s">
        <v>12</v>
      </c>
      <c r="B76" s="39"/>
      <c r="C76" s="40">
        <v>37452.26</v>
      </c>
      <c r="D76" s="40">
        <f>C79</f>
        <v>38182.26</v>
      </c>
      <c r="E76" s="40">
        <f t="shared" ref="E76:N76" si="17">D79</f>
        <v>40782.26</v>
      </c>
      <c r="F76" s="40">
        <f t="shared" si="17"/>
        <v>44922.26</v>
      </c>
      <c r="G76" s="40">
        <f t="shared" si="17"/>
        <v>31359.760000000002</v>
      </c>
      <c r="H76" s="40">
        <f t="shared" si="17"/>
        <v>-6422.739999999998</v>
      </c>
      <c r="I76" s="40">
        <f t="shared" si="17"/>
        <v>-4395.239999999998</v>
      </c>
      <c r="J76" s="40">
        <f t="shared" si="17"/>
        <v>-4251.239999999998</v>
      </c>
      <c r="K76" s="40">
        <f t="shared" si="17"/>
        <v>-4251.239999999998</v>
      </c>
      <c r="L76" s="40">
        <f t="shared" si="17"/>
        <v>-4251.239999999998</v>
      </c>
      <c r="M76" s="40">
        <f t="shared" si="17"/>
        <v>-3606.239999999998</v>
      </c>
      <c r="N76" s="40">
        <f t="shared" si="17"/>
        <v>10307.260000000002</v>
      </c>
      <c r="O76" s="40"/>
    </row>
    <row r="77" spans="1:15">
      <c r="A77" s="41" t="s">
        <v>46</v>
      </c>
      <c r="B77" s="41">
        <v>50</v>
      </c>
      <c r="C77" s="42">
        <f t="shared" ref="C77:N77" si="18">C37*$B$77/100</f>
        <v>730</v>
      </c>
      <c r="D77" s="42">
        <f t="shared" si="18"/>
        <v>2600</v>
      </c>
      <c r="E77" s="42">
        <f t="shared" si="18"/>
        <v>7940</v>
      </c>
      <c r="F77" s="42">
        <f t="shared" si="18"/>
        <v>7187.5</v>
      </c>
      <c r="G77" s="42">
        <f t="shared" si="18"/>
        <v>4127.5</v>
      </c>
      <c r="H77" s="42">
        <f t="shared" si="18"/>
        <v>2027.5</v>
      </c>
      <c r="I77" s="42">
        <f t="shared" si="18"/>
        <v>144</v>
      </c>
      <c r="J77" s="42">
        <f t="shared" si="18"/>
        <v>0</v>
      </c>
      <c r="K77" s="42">
        <f t="shared" si="18"/>
        <v>0</v>
      </c>
      <c r="L77" s="42">
        <f t="shared" si="18"/>
        <v>645</v>
      </c>
      <c r="M77" s="42">
        <f t="shared" si="18"/>
        <v>22693.5</v>
      </c>
      <c r="N77" s="42">
        <f t="shared" si="18"/>
        <v>20994.5</v>
      </c>
      <c r="O77" s="43">
        <f>SUM(C77:N77)</f>
        <v>69089.5</v>
      </c>
    </row>
    <row r="78" spans="1:15">
      <c r="A78" s="41" t="s">
        <v>47</v>
      </c>
      <c r="B78" s="41"/>
      <c r="C78" s="42">
        <f t="shared" ref="C78:N78" si="19">C41+C43+C47+C48+C49+C50+C51+C52+C53+C54+C55+C56+C57+C58+C42</f>
        <v>0</v>
      </c>
      <c r="D78" s="42">
        <f t="shared" si="19"/>
        <v>0</v>
      </c>
      <c r="E78" s="42">
        <f t="shared" si="19"/>
        <v>3800</v>
      </c>
      <c r="F78" s="42">
        <f t="shared" si="19"/>
        <v>20750</v>
      </c>
      <c r="G78" s="42">
        <f t="shared" si="19"/>
        <v>41910</v>
      </c>
      <c r="H78" s="42">
        <f t="shared" si="19"/>
        <v>0</v>
      </c>
      <c r="I78" s="42">
        <f t="shared" si="19"/>
        <v>0</v>
      </c>
      <c r="J78" s="42">
        <f t="shared" si="19"/>
        <v>0</v>
      </c>
      <c r="K78" s="42">
        <f t="shared" si="19"/>
        <v>0</v>
      </c>
      <c r="L78" s="42">
        <f t="shared" si="19"/>
        <v>0</v>
      </c>
      <c r="M78" s="42">
        <f t="shared" si="19"/>
        <v>8780</v>
      </c>
      <c r="N78" s="42">
        <f t="shared" si="19"/>
        <v>8840</v>
      </c>
      <c r="O78" s="43">
        <f>SUM(C78:N78)</f>
        <v>84080</v>
      </c>
    </row>
    <row r="79" spans="1:15" s="14" customFormat="1">
      <c r="A79" s="39" t="s">
        <v>43</v>
      </c>
      <c r="B79" s="39"/>
      <c r="C79" s="40">
        <f>C76+C77-C78</f>
        <v>38182.26</v>
      </c>
      <c r="D79" s="40">
        <f t="shared" ref="D79:N79" si="20">D76+D77-D78</f>
        <v>40782.26</v>
      </c>
      <c r="E79" s="40">
        <f t="shared" si="20"/>
        <v>44922.26</v>
      </c>
      <c r="F79" s="40">
        <f t="shared" si="20"/>
        <v>31359.760000000002</v>
      </c>
      <c r="G79" s="40">
        <f t="shared" si="20"/>
        <v>-6422.739999999998</v>
      </c>
      <c r="H79" s="40">
        <f t="shared" si="20"/>
        <v>-4395.239999999998</v>
      </c>
      <c r="I79" s="40">
        <f t="shared" si="20"/>
        <v>-4251.239999999998</v>
      </c>
      <c r="J79" s="40">
        <f t="shared" si="20"/>
        <v>-4251.239999999998</v>
      </c>
      <c r="K79" s="40">
        <f t="shared" si="20"/>
        <v>-4251.239999999998</v>
      </c>
      <c r="L79" s="40">
        <f t="shared" si="20"/>
        <v>-3606.239999999998</v>
      </c>
      <c r="M79" s="40">
        <f t="shared" si="20"/>
        <v>10307.260000000002</v>
      </c>
      <c r="N79" s="40">
        <f t="shared" si="20"/>
        <v>22461.760000000002</v>
      </c>
      <c r="O79" s="40"/>
    </row>
    <row r="80" spans="1:15">
      <c r="C80" s="44">
        <f>C79+C74</f>
        <v>44663.8</v>
      </c>
      <c r="D80" s="44">
        <f t="shared" ref="D80:O80" si="21">D79+D74</f>
        <v>47263.8</v>
      </c>
      <c r="E80" s="44">
        <f t="shared" si="21"/>
        <v>51403.8</v>
      </c>
      <c r="F80" s="44">
        <f t="shared" si="21"/>
        <v>37841.300000000003</v>
      </c>
      <c r="G80" s="44">
        <f t="shared" si="21"/>
        <v>58.800000000002001</v>
      </c>
      <c r="H80" s="44">
        <f t="shared" si="21"/>
        <v>2086.300000000002</v>
      </c>
      <c r="I80" s="44">
        <f t="shared" si="21"/>
        <v>2230.300000000002</v>
      </c>
      <c r="J80" s="44">
        <f t="shared" si="21"/>
        <v>2230.300000000002</v>
      </c>
      <c r="K80" s="44">
        <f t="shared" si="21"/>
        <v>2230.300000000002</v>
      </c>
      <c r="L80" s="44">
        <f t="shared" si="21"/>
        <v>2875.300000000002</v>
      </c>
      <c r="M80" s="44">
        <f t="shared" si="21"/>
        <v>16788.800000000003</v>
      </c>
      <c r="N80" s="44">
        <f t="shared" si="21"/>
        <v>28943.300000000003</v>
      </c>
      <c r="O80" s="44">
        <f t="shared" si="21"/>
        <v>0</v>
      </c>
    </row>
  </sheetData>
  <mergeCells count="6">
    <mergeCell ref="A34:N34"/>
    <mergeCell ref="A1:N1"/>
    <mergeCell ref="A2:N2"/>
    <mergeCell ref="A3:N3"/>
    <mergeCell ref="A32:N32"/>
    <mergeCell ref="A33:N33"/>
  </mergeCells>
  <pageMargins left="0.70866141732283472" right="0.70866141732283472" top="0.39" bottom="0.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2019-01-14T09:57:02Z</dcterms:modified>
</cp:coreProperties>
</file>